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synexie83-my.sharepoint.com/personal/mgarcia_synexie_fr/Documents/Bureau/Travail/3. Lemmpo/Template Lemmpo/"/>
    </mc:Choice>
  </mc:AlternateContent>
  <xr:revisionPtr revIDLastSave="33" documentId="11_295AB4B1426D58751899D32BD7F09994162680CF" xr6:coauthVersionLast="47" xr6:coauthVersionMax="47" xr10:uidLastSave="{8A3B7001-06AE-4C71-AED3-E6C12AFDB3CC}"/>
  <bookViews>
    <workbookView xWindow="-110" yWindow="-110" windowWidth="19420" windowHeight="11500" xr2:uid="{00000000-000D-0000-FFFF-FFFF00000000}"/>
  </bookViews>
  <sheets>
    <sheet name="Planning équipe terrain" sheetId="1" r:id="rId1"/>
    <sheet name="KPI ou statistiqu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2" l="1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AG22" i="1"/>
  <c r="AH22" i="1" s="1"/>
  <c r="AG21" i="1"/>
  <c r="AH21" i="1" s="1"/>
  <c r="AG20" i="1"/>
  <c r="E23" i="2" s="1"/>
  <c r="AG19" i="1"/>
  <c r="AH19" i="1" s="1"/>
  <c r="AG18" i="1"/>
  <c r="E21" i="2" s="1"/>
  <c r="AG17" i="1"/>
  <c r="E20" i="2" s="1"/>
  <c r="AG16" i="1"/>
  <c r="E19" i="2" s="1"/>
  <c r="AG15" i="1"/>
  <c r="E18" i="2" s="1"/>
  <c r="AG14" i="1"/>
  <c r="AH14" i="1" s="1"/>
  <c r="AG13" i="1"/>
  <c r="E16" i="2" s="1"/>
  <c r="AG12" i="1"/>
  <c r="E15" i="2" s="1"/>
  <c r="AG11" i="1"/>
  <c r="AH11" i="1" s="1"/>
  <c r="AG10" i="1"/>
  <c r="AH10" i="1" s="1"/>
  <c r="AG9" i="1"/>
  <c r="E12" i="2" s="1"/>
  <c r="AG8" i="1"/>
  <c r="E5" i="1"/>
  <c r="A5" i="2" s="1"/>
  <c r="E17" i="2" l="1"/>
  <c r="AH12" i="1"/>
  <c r="AH20" i="1"/>
  <c r="E22" i="2"/>
  <c r="AH16" i="1"/>
  <c r="E24" i="2"/>
  <c r="G5" i="2"/>
  <c r="AH8" i="1"/>
  <c r="H5" i="1"/>
  <c r="AH9" i="1"/>
  <c r="AH13" i="1"/>
  <c r="AH17" i="1"/>
  <c r="E13" i="2"/>
  <c r="E11" i="2"/>
  <c r="AH18" i="1"/>
  <c r="E14" i="2"/>
  <c r="AH15" i="1"/>
  <c r="E25" i="2"/>
  <c r="D5" i="2" l="1"/>
  <c r="J14" i="2"/>
  <c r="J16" i="2"/>
  <c r="V7" i="1"/>
  <c r="A31" i="2" s="1"/>
  <c r="B31" i="2" s="1"/>
  <c r="U7" i="1"/>
  <c r="A30" i="2" s="1"/>
  <c r="B30" i="2" s="1"/>
  <c r="I7" i="1"/>
  <c r="A18" i="2" s="1"/>
  <c r="B18" i="2" s="1"/>
  <c r="D7" i="1"/>
  <c r="A13" i="2" s="1"/>
  <c r="B13" i="2" s="1"/>
  <c r="AA7" i="1"/>
  <c r="A36" i="2" s="1"/>
  <c r="B36" i="2" s="1"/>
  <c r="O7" i="1"/>
  <c r="A24" i="2" s="1"/>
  <c r="B24" i="2" s="1"/>
  <c r="C7" i="1"/>
  <c r="A12" i="2" s="1"/>
  <c r="B12" i="2" s="1"/>
  <c r="L7" i="1"/>
  <c r="A21" i="2" s="1"/>
  <c r="B21" i="2" s="1"/>
  <c r="AF7" i="1"/>
  <c r="A41" i="2" s="1"/>
  <c r="B41" i="2" s="1"/>
  <c r="T7" i="1"/>
  <c r="A29" i="2" s="1"/>
  <c r="B29" i="2" s="1"/>
  <c r="H7" i="1"/>
  <c r="A17" i="2" s="1"/>
  <c r="B17" i="2" s="1"/>
  <c r="P7" i="1"/>
  <c r="A25" i="2" s="1"/>
  <c r="B25" i="2" s="1"/>
  <c r="W7" i="1"/>
  <c r="A32" i="2" s="1"/>
  <c r="B32" i="2" s="1"/>
  <c r="K7" i="1"/>
  <c r="A20" i="2" s="1"/>
  <c r="B20" i="2" s="1"/>
  <c r="AE7" i="1"/>
  <c r="A40" i="2" s="1"/>
  <c r="B40" i="2" s="1"/>
  <c r="S7" i="1"/>
  <c r="A28" i="2" s="1"/>
  <c r="B28" i="2" s="1"/>
  <c r="G7" i="1"/>
  <c r="A16" i="2" s="1"/>
  <c r="B16" i="2" s="1"/>
  <c r="AD7" i="1"/>
  <c r="A39" i="2" s="1"/>
  <c r="B39" i="2" s="1"/>
  <c r="R7" i="1"/>
  <c r="A27" i="2" s="1"/>
  <c r="B27" i="2" s="1"/>
  <c r="F7" i="1"/>
  <c r="A15" i="2" s="1"/>
  <c r="B15" i="2" s="1"/>
  <c r="AB7" i="1"/>
  <c r="A37" i="2" s="1"/>
  <c r="B37" i="2" s="1"/>
  <c r="X7" i="1"/>
  <c r="A33" i="2" s="1"/>
  <c r="B33" i="2" s="1"/>
  <c r="AC7" i="1"/>
  <c r="A38" i="2" s="1"/>
  <c r="B38" i="2" s="1"/>
  <c r="Q7" i="1"/>
  <c r="A26" i="2" s="1"/>
  <c r="B26" i="2" s="1"/>
  <c r="E7" i="1"/>
  <c r="A14" i="2" s="1"/>
  <c r="B14" i="2" s="1"/>
  <c r="Z7" i="1"/>
  <c r="A35" i="2" s="1"/>
  <c r="B35" i="2" s="1"/>
  <c r="N7" i="1"/>
  <c r="A23" i="2" s="1"/>
  <c r="B23" i="2" s="1"/>
  <c r="B7" i="1"/>
  <c r="Y7" i="1"/>
  <c r="A34" i="2" s="1"/>
  <c r="B34" i="2" s="1"/>
  <c r="M7" i="1"/>
  <c r="A22" i="2" s="1"/>
  <c r="B22" i="2" s="1"/>
  <c r="J7" i="1"/>
  <c r="A19" i="2" s="1"/>
  <c r="B19" i="2" s="1"/>
  <c r="AI8" i="1" l="1"/>
  <c r="AI19" i="1"/>
  <c r="F22" i="2" s="1"/>
  <c r="AI15" i="1"/>
  <c r="F18" i="2" s="1"/>
  <c r="AI11" i="1"/>
  <c r="F14" i="2" s="1"/>
  <c r="AI16" i="1"/>
  <c r="F19" i="2" s="1"/>
  <c r="AI20" i="1"/>
  <c r="F23" i="2" s="1"/>
  <c r="AI22" i="1"/>
  <c r="F25" i="2" s="1"/>
  <c r="AI18" i="1"/>
  <c r="F21" i="2" s="1"/>
  <c r="AI14" i="1"/>
  <c r="F17" i="2" s="1"/>
  <c r="AI10" i="1"/>
  <c r="F13" i="2" s="1"/>
  <c r="A11" i="2"/>
  <c r="B11" i="2" s="1"/>
  <c r="AI12" i="1"/>
  <c r="F15" i="2" s="1"/>
  <c r="AI21" i="1"/>
  <c r="F24" i="2" s="1"/>
  <c r="AI17" i="1"/>
  <c r="F20" i="2" s="1"/>
  <c r="AI13" i="1"/>
  <c r="F16" i="2" s="1"/>
  <c r="AI9" i="1"/>
  <c r="F12" i="2" s="1"/>
  <c r="J12" i="2" l="1"/>
  <c r="J10" i="2"/>
  <c r="J5" i="2"/>
  <c r="F11" i="2"/>
</calcChain>
</file>

<file path=xl/sharedStrings.xml><?xml version="1.0" encoding="utf-8"?>
<sst xmlns="http://schemas.openxmlformats.org/spreadsheetml/2006/main" count="44" uniqueCount="41">
  <si>
    <t>Template Lemmpo — Planning équipe terrain</t>
  </si>
  <si>
    <t>Indiquez le numéro du mois et l’année dans les cellules prévues. Les dates se génèrent automatiquement.</t>
  </si>
  <si>
    <t>Mois (1-12)</t>
  </si>
  <si>
    <t>Année</t>
  </si>
  <si>
    <t>Collaborateur</t>
  </si>
  <si>
    <t>Collaborateur 1</t>
  </si>
  <si>
    <t>Collaborateur 2</t>
  </si>
  <si>
    <t>Collaborateur 3</t>
  </si>
  <si>
    <t>Collaborateur 4</t>
  </si>
  <si>
    <t>Collaborateur 5</t>
  </si>
  <si>
    <t>Collaborateur 6</t>
  </si>
  <si>
    <t>Collaborateur 7</t>
  </si>
  <si>
    <t>Collaborateur 8</t>
  </si>
  <si>
    <t>Collaborateur 9</t>
  </si>
  <si>
    <t>Collaborateur 10</t>
  </si>
  <si>
    <t>Collaborateur 11</t>
  </si>
  <si>
    <t>Collaborateur 12</t>
  </si>
  <si>
    <t>Collaborateur 13</t>
  </si>
  <si>
    <t>Collaborateur 14</t>
  </si>
  <si>
    <t>Collaborateur 15</t>
  </si>
  <si>
    <t>Renseignez dans chaque case : Client | Projet | Ville</t>
  </si>
  <si>
    <t>Passez à l’étape supérieure</t>
  </si>
  <si>
    <t>Envie d’aller plus loin avec un planning centralisé, une meilleure visibilité terrain et des indicateurs vraiment exploitables ?</t>
  </si>
  <si>
    <t>Lemmpo — renommez les collaborateurs utiles, laissez vides les lignes non utilisées et remplissez le planning mois par mois.</t>
  </si>
  <si>
    <t>Lemmpo — KPI &amp; statistiques du planning</t>
  </si>
  <si>
    <t>Période</t>
  </si>
  <si>
    <t>Collaborateurs actifs</t>
  </si>
  <si>
    <t>Jours planifiés</t>
  </si>
  <si>
    <t>Taux moyen</t>
  </si>
  <si>
    <t>Charge par date</t>
  </si>
  <si>
    <t>Charge par collaborateur</t>
  </si>
  <si>
    <t>Highlights</t>
  </si>
  <si>
    <t>Date</t>
  </si>
  <si>
    <t>Cases remplies</t>
  </si>
  <si>
    <t>Taux</t>
  </si>
  <si>
    <t>Jour le plus chargé</t>
  </si>
  <si>
    <t>Charge max / jour</t>
  </si>
  <si>
    <t>Collab le plus sollicité</t>
  </si>
  <si>
    <t>Jours max / collab</t>
  </si>
  <si>
    <t>Lecture des KPI : les statistiques se basent sur les lignes collaborateurs réellement planifiées et les cases effectivement remplies.</t>
  </si>
  <si>
    <t>Envie d’aller plus loin avec un planning centralisé, une meilleure visibilité terrain et des indicateurs vraiment exploitables ?
Demandez une demo sur lemmpo.com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</si>
</sst>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 mmm\ yyyy"/>
    <numFmt numFmtId="165" formatCode="ddd\ dd"/>
    <numFmt numFmtId="166" formatCode="0.0%"/>
  </numFmts>
  <fonts count="12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</font>
    <font>
      <i/>
      <sz val="11"/>
      <color rgb="FFA55F7D"/>
      <name val="Calibri"/>
    </font>
    <font>
      <b/>
      <sz val="13"/>
      <color rgb="FFFFFFFF"/>
      <name val="Calibri"/>
    </font>
    <font>
      <b/>
      <sz val="11"/>
      <color rgb="FF000000"/>
      <name val="Calibri"/>
    </font>
    <font>
      <i/>
      <sz val="11"/>
      <color rgb="FF666666"/>
      <name val="Calibri"/>
    </font>
    <font>
      <b/>
      <sz val="16"/>
      <color rgb="FF000000"/>
      <name val="Calibri"/>
    </font>
    <font>
      <b/>
      <sz val="12"/>
      <color rgb="FFFFFFFF"/>
      <name val="Calibri"/>
    </font>
  </fonts>
  <fills count="12">
    <fill>
      <patternFill patternType="none"/>
    </fill>
    <fill>
      <patternFill patternType="gray125"/>
    </fill>
    <fill>
      <patternFill patternType="solid"/>
    </fill>
    <fill>
      <patternFill patternType="solid">
        <fgColor rgb="FFF3F3F6"/>
      </patternFill>
    </fill>
    <fill>
      <patternFill patternType="solid">
        <fgColor rgb="FFEAF0FF"/>
      </patternFill>
    </fill>
    <fill>
      <patternFill patternType="solid">
        <fgColor rgb="FFA55F7D"/>
      </patternFill>
    </fill>
    <fill>
      <patternFill patternType="solid">
        <fgColor rgb="FF3E63D0"/>
      </patternFill>
    </fill>
    <fill>
      <patternFill patternType="solid">
        <fgColor rgb="FFFAFAFC"/>
      </patternFill>
    </fill>
    <fill>
      <patternFill patternType="solid">
        <fgColor rgb="FFFCFCFE"/>
      </patternFill>
    </fill>
    <fill>
      <patternFill patternType="solid">
        <fgColor rgb="FFFFFFFF"/>
      </patternFill>
    </fill>
    <fill>
      <patternFill patternType="solid">
        <fgColor rgb="FFFBE9E8"/>
      </patternFill>
    </fill>
    <fill>
      <patternFill patternType="solid">
        <fgColor rgb="FFDA615B"/>
      </patternFill>
    </fill>
  </fills>
  <borders count="3">
    <border>
      <left/>
      <right/>
      <top/>
      <bottom/>
      <diagonal/>
    </border>
    <border>
      <left style="medium">
        <color rgb="FFE3E3EC"/>
      </left>
      <right style="medium">
        <color rgb="FFE3E3EC"/>
      </right>
      <top style="medium">
        <color rgb="FFE3E3EC"/>
      </top>
      <bottom style="medium">
        <color rgb="FFE3E3EC"/>
      </bottom>
      <diagonal/>
    </border>
    <border>
      <left/>
      <right/>
      <top/>
      <bottom style="thin">
        <color rgb="FFE3E3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1" fontId="0" fillId="0" borderId="1" xfId="0" applyNumberFormat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5" fontId="4" fillId="6" borderId="1" xfId="0" applyNumberFormat="1" applyFont="1" applyFill="1" applyBorder="1" applyAlignment="1">
      <alignment horizontal="center" vertical="center" wrapText="1"/>
    </xf>
    <xf numFmtId="0" fontId="5" fillId="7" borderId="2" xfId="0" applyFont="1" applyFill="1" applyBorder="1" applyAlignment="1" applyProtection="1">
      <alignment horizontal="left" vertical="center"/>
      <protection locked="0"/>
    </xf>
    <xf numFmtId="0" fontId="0" fillId="8" borderId="2" xfId="0" applyFill="1" applyBorder="1" applyAlignment="1" applyProtection="1">
      <alignment horizontal="center" vertical="center" wrapText="1"/>
      <protection locked="0"/>
    </xf>
    <xf numFmtId="0" fontId="5" fillId="9" borderId="2" xfId="0" applyFont="1" applyFill="1" applyBorder="1" applyAlignment="1" applyProtection="1">
      <alignment horizontal="left" vertical="center"/>
      <protection locked="0"/>
    </xf>
    <xf numFmtId="0" fontId="0" fillId="9" borderId="2" xfId="0" applyFill="1" applyBorder="1" applyAlignment="1" applyProtection="1">
      <alignment horizontal="center" vertical="center" wrapText="1"/>
      <protection locked="0"/>
    </xf>
    <xf numFmtId="0" fontId="11" fillId="2" borderId="0" xfId="0" applyFont="1" applyFill="1"/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11" borderId="0" xfId="0" applyFont="1" applyFill="1" applyAlignment="1">
      <alignment horizontal="center"/>
    </xf>
    <xf numFmtId="165" fontId="3" fillId="7" borderId="0" xfId="0" applyNumberFormat="1" applyFont="1" applyFill="1" applyAlignment="1">
      <alignment horizontal="center" vertical="center"/>
    </xf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0" fontId="3" fillId="7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0" xfId="0"/>
    <xf numFmtId="0" fontId="1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8" fillId="10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0" fontId="10" fillId="7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66" fontId="10" fillId="7" borderId="0" xfId="0" applyNumberFormat="1" applyFont="1" applyFill="1" applyAlignment="1">
      <alignment horizontal="center" vertical="center"/>
    </xf>
    <xf numFmtId="0" fontId="4" fillId="11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fill>
        <patternFill patternType="solid">
          <fgColor rgb="FFF5F5F8"/>
        </patternFill>
      </fill>
    </dxf>
    <dxf>
      <fill>
        <patternFill patternType="solid">
          <fgColor rgb="FFEFEFF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fr-FR"/>
              <a:t>Jours planifiés par collaborateur</a:t>
            </a:r>
          </a:p>
        </c:rich>
      </c:tx>
      <c:overlay val="1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'KPI ou statistiques'!$E$10</c:f>
              <c:strCache>
                <c:ptCount val="1"/>
                <c:pt idx="0">
                  <c:v>Jours planifiés</c:v>
                </c:pt>
              </c:strCache>
            </c:strRef>
          </c:tx>
          <c:spPr>
            <a:ln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'KPI ou statistiques'!$D$11:$D$25</c:f>
              <c:strCache>
                <c:ptCount val="15"/>
                <c:pt idx="0">
                  <c:v>Collaborateur 1</c:v>
                </c:pt>
                <c:pt idx="1">
                  <c:v>Collaborateur 2</c:v>
                </c:pt>
                <c:pt idx="2">
                  <c:v>Collaborateur 3</c:v>
                </c:pt>
                <c:pt idx="3">
                  <c:v>Collaborateur 4</c:v>
                </c:pt>
                <c:pt idx="4">
                  <c:v>Collaborateur 5</c:v>
                </c:pt>
                <c:pt idx="5">
                  <c:v>Collaborateur 6</c:v>
                </c:pt>
                <c:pt idx="6">
                  <c:v>Collaborateur 7</c:v>
                </c:pt>
                <c:pt idx="7">
                  <c:v>Collaborateur 8</c:v>
                </c:pt>
                <c:pt idx="8">
                  <c:v>Collaborateur 9</c:v>
                </c:pt>
                <c:pt idx="9">
                  <c:v>Collaborateur 10</c:v>
                </c:pt>
                <c:pt idx="10">
                  <c:v>Collaborateur 11</c:v>
                </c:pt>
                <c:pt idx="11">
                  <c:v>Collaborateur 12</c:v>
                </c:pt>
                <c:pt idx="12">
                  <c:v>Collaborateur 13</c:v>
                </c:pt>
                <c:pt idx="13">
                  <c:v>Collaborateur 14</c:v>
                </c:pt>
                <c:pt idx="14">
                  <c:v>Collaborateur 15</c:v>
                </c:pt>
              </c:strCache>
            </c:strRef>
          </c:cat>
          <c:val>
            <c:numRef>
              <c:f>'KPI ou statistiques'!$E$11:$E$25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62-45DC-9EA0-291440BEA983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Jours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Collaborateur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fr-FR"/>
              <a:t>Charge journalière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'KPI ou statistiques'!$B$10</c:f>
              <c:strCache>
                <c:ptCount val="1"/>
                <c:pt idx="0">
                  <c:v>Cases remplies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'KPI ou statistiques'!$A$11:$A$41</c:f>
              <c:numCache>
                <c:formatCode>ddd\ dd</c:formatCode>
                <c:ptCount val="31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</c:numCache>
            </c:numRef>
          </c:cat>
          <c:val>
            <c:numRef>
              <c:f>'KPI ou statistiques'!$B$11:$B$41</c:f>
              <c:numCache>
                <c:formatCode>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63E-4CC2-B69D-9EC728924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date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Date</a:t>
                </a:r>
              </a:p>
            </c:rich>
          </c:tx>
          <c:overlay val="1"/>
        </c:title>
        <c:numFmt formatCode="ddd\ dd" sourceLinked="1"/>
        <c:majorTickMark val="none"/>
        <c:minorTickMark val="none"/>
        <c:tickLblPos val="nextTo"/>
        <c:crossAx val="100"/>
        <c:crosses val="autoZero"/>
        <c:auto val="1"/>
        <c:lblOffset val="100"/>
        <c:baseTimeUnit val="days"/>
      </c:date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Cases remplies</a:t>
                </a:r>
              </a:p>
            </c:rich>
          </c:tx>
          <c:overlay val="1"/>
        </c:title>
        <c:numFmt formatCode="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714500" cy="5429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714374</xdr:colOff>
      <xdr:row>9</xdr:row>
      <xdr:rowOff>47625</xdr:rowOff>
    </xdr:from>
    <xdr:ext cx="13630275" cy="61912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755649</xdr:colOff>
      <xdr:row>26</xdr:row>
      <xdr:rowOff>196850</xdr:rowOff>
    </xdr:from>
    <xdr:ext cx="9112251" cy="42037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0</xdr:colOff>
      <xdr:row>0</xdr:row>
      <xdr:rowOff>0</xdr:rowOff>
    </xdr:from>
    <xdr:ext cx="1619250" cy="5143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9"/>
  <sheetViews>
    <sheetView showGridLines="0" tabSelected="1" zoomScale="60" zoomScaleNormal="60" workbookViewId="0">
      <pane xSplit="1" ySplit="7" topLeftCell="C37" activePane="bottomRight" state="frozen"/>
      <selection pane="topRight"/>
      <selection pane="bottomLeft"/>
      <selection pane="bottomRight" activeCell="A45" sqref="A45:AF46"/>
    </sheetView>
  </sheetViews>
  <sheetFormatPr baseColWidth="10" defaultColWidth="8.7265625" defaultRowHeight="14.5" x14ac:dyDescent="0.35"/>
  <cols>
    <col min="1" max="1" width="24" customWidth="1"/>
    <col min="2" max="32" width="16" customWidth="1"/>
    <col min="33" max="35" width="12" hidden="1" customWidth="1"/>
  </cols>
  <sheetData>
    <row r="1" spans="1:35" ht="30" customHeight="1" x14ac:dyDescent="0.35">
      <c r="A1" s="21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5" ht="30" customHeigh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spans="1:35" ht="34" customHeight="1" x14ac:dyDescent="0.35">
      <c r="A3" s="24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35" ht="24" customHeight="1" x14ac:dyDescent="0.35"/>
    <row r="5" spans="1:35" ht="26" customHeight="1" x14ac:dyDescent="0.35">
      <c r="A5" s="1" t="s">
        <v>2</v>
      </c>
      <c r="B5" s="2">
        <v>1</v>
      </c>
      <c r="C5" s="1" t="s">
        <v>3</v>
      </c>
      <c r="D5" s="2">
        <v>2026</v>
      </c>
      <c r="E5" s="3">
        <f>DATE($D$5,$B$5,1)</f>
        <v>46023</v>
      </c>
      <c r="H5" s="3">
        <f>EOMONTH($E$5,0)</f>
        <v>46053</v>
      </c>
    </row>
    <row r="6" spans="1:35" ht="24" customHeight="1" x14ac:dyDescent="0.35"/>
    <row r="7" spans="1:35" ht="36" customHeight="1" x14ac:dyDescent="0.35">
      <c r="A7" s="4" t="s">
        <v>4</v>
      </c>
      <c r="B7" s="5">
        <f>IF(COLUMN()-1&lt;=DAY($H$5),$E$5+0,"")</f>
        <v>46023</v>
      </c>
      <c r="C7" s="5">
        <f>IF(COLUMN()-1&lt;=DAY($H$5),$E$5+1,"")</f>
        <v>46024</v>
      </c>
      <c r="D7" s="5">
        <f>IF(COLUMN()-1&lt;=DAY($H$5),$E$5+2,"")</f>
        <v>46025</v>
      </c>
      <c r="E7" s="5">
        <f>IF(COLUMN()-1&lt;=DAY($H$5),$E$5+3,"")</f>
        <v>46026</v>
      </c>
      <c r="F7" s="5">
        <f>IF(COLUMN()-1&lt;=DAY($H$5),$E$5+4,"")</f>
        <v>46027</v>
      </c>
      <c r="G7" s="5">
        <f>IF(COLUMN()-1&lt;=DAY($H$5),$E$5+5,"")</f>
        <v>46028</v>
      </c>
      <c r="H7" s="5">
        <f>IF(COLUMN()-1&lt;=DAY($H$5),$E$5+6,"")</f>
        <v>46029</v>
      </c>
      <c r="I7" s="5">
        <f>IF(COLUMN()-1&lt;=DAY($H$5),$E$5+7,"")</f>
        <v>46030</v>
      </c>
      <c r="J7" s="5">
        <f>IF(COLUMN()-1&lt;=DAY($H$5),$E$5+8,"")</f>
        <v>46031</v>
      </c>
      <c r="K7" s="5">
        <f>IF(COLUMN()-1&lt;=DAY($H$5),$E$5+9,"")</f>
        <v>46032</v>
      </c>
      <c r="L7" s="5">
        <f>IF(COLUMN()-1&lt;=DAY($H$5),$E$5+10,"")</f>
        <v>46033</v>
      </c>
      <c r="M7" s="5">
        <f>IF(COLUMN()-1&lt;=DAY($H$5),$E$5+11,"")</f>
        <v>46034</v>
      </c>
      <c r="N7" s="5">
        <f>IF(COLUMN()-1&lt;=DAY($H$5),$E$5+12,"")</f>
        <v>46035</v>
      </c>
      <c r="O7" s="5">
        <f>IF(COLUMN()-1&lt;=DAY($H$5),$E$5+13,"")</f>
        <v>46036</v>
      </c>
      <c r="P7" s="5">
        <f>IF(COLUMN()-1&lt;=DAY($H$5),$E$5+14,"")</f>
        <v>46037</v>
      </c>
      <c r="Q7" s="5">
        <f>IF(COLUMN()-1&lt;=DAY($H$5),$E$5+15,"")</f>
        <v>46038</v>
      </c>
      <c r="R7" s="5">
        <f>IF(COLUMN()-1&lt;=DAY($H$5),$E$5+16,"")</f>
        <v>46039</v>
      </c>
      <c r="S7" s="5">
        <f>IF(COLUMN()-1&lt;=DAY($H$5),$E$5+17,"")</f>
        <v>46040</v>
      </c>
      <c r="T7" s="5">
        <f>IF(COLUMN()-1&lt;=DAY($H$5),$E$5+18,"")</f>
        <v>46041</v>
      </c>
      <c r="U7" s="5">
        <f>IF(COLUMN()-1&lt;=DAY($H$5),$E$5+19,"")</f>
        <v>46042</v>
      </c>
      <c r="V7" s="5">
        <f>IF(COLUMN()-1&lt;=DAY($H$5),$E$5+20,"")</f>
        <v>46043</v>
      </c>
      <c r="W7" s="5">
        <f>IF(COLUMN()-1&lt;=DAY($H$5),$E$5+21,"")</f>
        <v>46044</v>
      </c>
      <c r="X7" s="5">
        <f>IF(COLUMN()-1&lt;=DAY($H$5),$E$5+22,"")</f>
        <v>46045</v>
      </c>
      <c r="Y7" s="5">
        <f>IF(COLUMN()-1&lt;=DAY($H$5),$E$5+23,"")</f>
        <v>46046</v>
      </c>
      <c r="Z7" s="5">
        <f>IF(COLUMN()-1&lt;=DAY($H$5),$E$5+24,"")</f>
        <v>46047</v>
      </c>
      <c r="AA7" s="5">
        <f>IF(COLUMN()-1&lt;=DAY($H$5),$E$5+25,"")</f>
        <v>46048</v>
      </c>
      <c r="AB7" s="5">
        <f>IF(COLUMN()-1&lt;=DAY($H$5),$E$5+26,"")</f>
        <v>46049</v>
      </c>
      <c r="AC7" s="5">
        <f>IF(COLUMN()-1&lt;=DAY($H$5),$E$5+27,"")</f>
        <v>46050</v>
      </c>
      <c r="AD7" s="5">
        <f>IF(COLUMN()-1&lt;=DAY($H$5),$E$5+28,"")</f>
        <v>46051</v>
      </c>
      <c r="AE7" s="5">
        <f>IF(COLUMN()-1&lt;=DAY($H$5),$E$5+29,"")</f>
        <v>46052</v>
      </c>
      <c r="AF7" s="5">
        <f>IF(COLUMN()-1&lt;=DAY($H$5),$E$5+30,"")</f>
        <v>46053</v>
      </c>
    </row>
    <row r="8" spans="1:35" ht="44" customHeight="1" x14ac:dyDescent="0.35">
      <c r="A8" s="6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>
        <f t="shared" ref="AG8:AG22" si="0">COUNTIF(B8:AF8,"&lt;&gt;")</f>
        <v>0</v>
      </c>
      <c r="AH8">
        <f t="shared" ref="AH8:AH22" si="1">IF(AG8&gt;0,1,0)</f>
        <v>0</v>
      </c>
      <c r="AI8">
        <f t="shared" ref="AI8:AI22" si="2">IF(COUNTA($B$7:$AF$7)=0,0,AG8/COUNTA($B$7:$AF$7))</f>
        <v>0</v>
      </c>
    </row>
    <row r="9" spans="1:35" ht="44" customHeight="1" x14ac:dyDescent="0.35">
      <c r="A9" s="8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>
        <f t="shared" si="0"/>
        <v>0</v>
      </c>
      <c r="AH9">
        <f t="shared" si="1"/>
        <v>0</v>
      </c>
      <c r="AI9">
        <f t="shared" si="2"/>
        <v>0</v>
      </c>
    </row>
    <row r="10" spans="1:35" ht="44" customHeight="1" x14ac:dyDescent="0.35">
      <c r="A10" s="6" t="s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>
        <f t="shared" si="0"/>
        <v>0</v>
      </c>
      <c r="AH10">
        <f t="shared" si="1"/>
        <v>0</v>
      </c>
      <c r="AI10">
        <f t="shared" si="2"/>
        <v>0</v>
      </c>
    </row>
    <row r="11" spans="1:35" ht="44" customHeight="1" x14ac:dyDescent="0.35">
      <c r="A11" s="8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>
        <f t="shared" si="0"/>
        <v>0</v>
      </c>
      <c r="AH11">
        <f t="shared" si="1"/>
        <v>0</v>
      </c>
      <c r="AI11">
        <f t="shared" si="2"/>
        <v>0</v>
      </c>
    </row>
    <row r="12" spans="1:35" ht="44" customHeight="1" x14ac:dyDescent="0.35">
      <c r="A12" s="6" t="s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>
        <f t="shared" si="0"/>
        <v>0</v>
      </c>
      <c r="AH12">
        <f t="shared" si="1"/>
        <v>0</v>
      </c>
      <c r="AI12">
        <f t="shared" si="2"/>
        <v>0</v>
      </c>
    </row>
    <row r="13" spans="1:35" ht="44" customHeight="1" x14ac:dyDescent="0.35">
      <c r="A13" s="8" t="s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>
        <f t="shared" si="0"/>
        <v>0</v>
      </c>
      <c r="AH13">
        <f t="shared" si="1"/>
        <v>0</v>
      </c>
      <c r="AI13">
        <f t="shared" si="2"/>
        <v>0</v>
      </c>
    </row>
    <row r="14" spans="1:35" ht="44" customHeight="1" x14ac:dyDescent="0.35">
      <c r="A14" s="6" t="s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>
        <f t="shared" si="0"/>
        <v>0</v>
      </c>
      <c r="AH14">
        <f t="shared" si="1"/>
        <v>0</v>
      </c>
      <c r="AI14">
        <f t="shared" si="2"/>
        <v>0</v>
      </c>
    </row>
    <row r="15" spans="1:35" ht="44" customHeight="1" x14ac:dyDescent="0.35">
      <c r="A15" s="8" t="s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>
        <f t="shared" si="0"/>
        <v>0</v>
      </c>
      <c r="AH15">
        <f t="shared" si="1"/>
        <v>0</v>
      </c>
      <c r="AI15">
        <f t="shared" si="2"/>
        <v>0</v>
      </c>
    </row>
    <row r="16" spans="1:35" ht="44" customHeight="1" x14ac:dyDescent="0.35">
      <c r="A16" s="6" t="s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>
        <f t="shared" si="0"/>
        <v>0</v>
      </c>
      <c r="AH16">
        <f t="shared" si="1"/>
        <v>0</v>
      </c>
      <c r="AI16">
        <f t="shared" si="2"/>
        <v>0</v>
      </c>
    </row>
    <row r="17" spans="1:35" ht="44" customHeight="1" x14ac:dyDescent="0.35">
      <c r="A17" s="8" t="s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>
        <f t="shared" si="0"/>
        <v>0</v>
      </c>
      <c r="AH17">
        <f t="shared" si="1"/>
        <v>0</v>
      </c>
      <c r="AI17">
        <f t="shared" si="2"/>
        <v>0</v>
      </c>
    </row>
    <row r="18" spans="1:35" ht="44" customHeight="1" x14ac:dyDescent="0.35">
      <c r="A18" s="6" t="s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>
        <f t="shared" si="0"/>
        <v>0</v>
      </c>
      <c r="AH18">
        <f t="shared" si="1"/>
        <v>0</v>
      </c>
      <c r="AI18">
        <f t="shared" si="2"/>
        <v>0</v>
      </c>
    </row>
    <row r="19" spans="1:35" ht="44" customHeight="1" x14ac:dyDescent="0.35">
      <c r="A19" s="8" t="s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>
        <f t="shared" si="0"/>
        <v>0</v>
      </c>
      <c r="AH19">
        <f t="shared" si="1"/>
        <v>0</v>
      </c>
      <c r="AI19">
        <f t="shared" si="2"/>
        <v>0</v>
      </c>
    </row>
    <row r="20" spans="1:35" ht="44" customHeight="1" x14ac:dyDescent="0.35">
      <c r="A20" s="6" t="s">
        <v>17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>
        <f t="shared" si="0"/>
        <v>0</v>
      </c>
      <c r="AH20">
        <f t="shared" si="1"/>
        <v>0</v>
      </c>
      <c r="AI20">
        <f t="shared" si="2"/>
        <v>0</v>
      </c>
    </row>
    <row r="21" spans="1:35" ht="44" customHeight="1" x14ac:dyDescent="0.35">
      <c r="A21" s="8" t="s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>
        <f t="shared" si="0"/>
        <v>0</v>
      </c>
      <c r="AH21">
        <f t="shared" si="1"/>
        <v>0</v>
      </c>
      <c r="AI21">
        <f t="shared" si="2"/>
        <v>0</v>
      </c>
    </row>
    <row r="22" spans="1:35" ht="44" customHeight="1" x14ac:dyDescent="0.35">
      <c r="A22" s="6" t="s">
        <v>19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>
        <f t="shared" si="0"/>
        <v>0</v>
      </c>
      <c r="AH22">
        <f t="shared" si="1"/>
        <v>0</v>
      </c>
      <c r="AI22">
        <f t="shared" si="2"/>
        <v>0</v>
      </c>
    </row>
    <row r="23" spans="1:35" ht="24" customHeight="1" x14ac:dyDescent="0.35"/>
    <row r="24" spans="1:35" ht="30" customHeight="1" x14ac:dyDescent="0.35">
      <c r="A24" s="22" t="s">
        <v>20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5" ht="24" customHeight="1" x14ac:dyDescent="0.35"/>
    <row r="26" spans="1:35" ht="24" customHeight="1" x14ac:dyDescent="0.35"/>
    <row r="27" spans="1:35" ht="24" customHeight="1" x14ac:dyDescent="0.35"/>
    <row r="28" spans="1:35" ht="24" customHeight="1" x14ac:dyDescent="0.35"/>
    <row r="29" spans="1:35" ht="24" customHeight="1" x14ac:dyDescent="0.35"/>
    <row r="30" spans="1:35" ht="24" customHeight="1" x14ac:dyDescent="0.35"/>
    <row r="31" spans="1:35" ht="24" customHeight="1" x14ac:dyDescent="0.35"/>
    <row r="32" spans="1:35" ht="24" customHeight="1" x14ac:dyDescent="0.35"/>
    <row r="33" spans="1:32" ht="24" customHeight="1" x14ac:dyDescent="0.35"/>
    <row r="34" spans="1:32" ht="24" customHeight="1" x14ac:dyDescent="0.35"/>
    <row r="35" spans="1:32" ht="24" customHeight="1" x14ac:dyDescent="0.35"/>
    <row r="36" spans="1:32" ht="24" customHeight="1" x14ac:dyDescent="0.35"/>
    <row r="37" spans="1:32" ht="24" customHeight="1" x14ac:dyDescent="0.35"/>
    <row r="38" spans="1:32" ht="24" customHeight="1" x14ac:dyDescent="0.35"/>
    <row r="39" spans="1:32" ht="24" customHeight="1" x14ac:dyDescent="0.35"/>
    <row r="40" spans="1:32" ht="24" customHeight="1" x14ac:dyDescent="0.35"/>
    <row r="41" spans="1:32" ht="24" customHeight="1" x14ac:dyDescent="0.35"/>
    <row r="42" spans="1:32" ht="24" customHeight="1" x14ac:dyDescent="0.35"/>
    <row r="43" spans="1:32" ht="24" customHeight="1" x14ac:dyDescent="0.35"/>
    <row r="44" spans="1:32" ht="30" customHeight="1" x14ac:dyDescent="0.35">
      <c r="A44" s="19" t="s">
        <v>21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2" ht="30" customHeight="1" x14ac:dyDescent="0.35">
      <c r="A45" s="25" t="s">
        <v>22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2" ht="42" customHeight="1" x14ac:dyDescent="0.3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ht="24" customHeight="1" x14ac:dyDescent="0.35"/>
    <row r="48" spans="1:32" ht="24" customHeight="1" x14ac:dyDescent="0.35">
      <c r="A48" s="23" t="s">
        <v>23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  <row r="57" ht="24" customHeight="1" x14ac:dyDescent="0.35"/>
    <row r="58" ht="24" customHeight="1" x14ac:dyDescent="0.35"/>
    <row r="59" ht="24" customHeight="1" x14ac:dyDescent="0.35"/>
  </sheetData>
  <sheetProtection password="DF79" sheet="1" objects="1"/>
  <mergeCells count="6">
    <mergeCell ref="A44:AF44"/>
    <mergeCell ref="A1:AF2"/>
    <mergeCell ref="A24:AF24"/>
    <mergeCell ref="A48:AF48"/>
    <mergeCell ref="A3:AF3"/>
    <mergeCell ref="A45:AF46"/>
  </mergeCells>
  <conditionalFormatting sqref="B8:AF22">
    <cfRule type="expression" dxfId="1" priority="1" stopIfTrue="1">
      <formula>LEN(B$7)=0</formula>
    </cfRule>
    <cfRule type="expression" dxfId="0" priority="2">
      <formula>AND(LEN(B$7)&gt;0,WEEKDAY(B$7,2)&gt;5)</formula>
    </cfRule>
  </conditionalFormatting>
  <dataValidations count="1">
    <dataValidation type="whole" sqref="B5" xr:uid="{00000000-0002-0000-0000-000000000000}">
      <formula1>1</formula1>
      <formula2>12</formula2>
    </dataValidation>
  </dataValidation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79"/>
  <sheetViews>
    <sheetView showGridLines="0" zoomScale="59" workbookViewId="0">
      <pane ySplit="8" topLeftCell="A39" activePane="bottomLeft" state="frozen"/>
      <selection pane="bottomLeft" activeCell="A46" sqref="A46:AF47"/>
    </sheetView>
  </sheetViews>
  <sheetFormatPr baseColWidth="10" defaultColWidth="8.7265625" defaultRowHeight="14.5" x14ac:dyDescent="0.35"/>
  <cols>
    <col min="1" max="1" width="18" customWidth="1"/>
    <col min="2" max="3" width="14" customWidth="1"/>
    <col min="4" max="4" width="24.54296875" bestFit="1" customWidth="1"/>
    <col min="5" max="6" width="14" customWidth="1"/>
    <col min="7" max="7" width="18" customWidth="1"/>
    <col min="8" max="8" width="16" customWidth="1"/>
    <col min="9" max="9" width="14" customWidth="1"/>
    <col min="10" max="10" width="18" customWidth="1"/>
    <col min="11" max="14" width="14" customWidth="1"/>
  </cols>
  <sheetData>
    <row r="1" spans="1:14" ht="30" customHeight="1" x14ac:dyDescent="0.35">
      <c r="A1" s="21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30" customHeigh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24" customHeight="1" x14ac:dyDescent="0.35"/>
    <row r="4" spans="1:14" ht="26" customHeight="1" x14ac:dyDescent="0.35">
      <c r="A4" s="27" t="s">
        <v>25</v>
      </c>
      <c r="B4" s="20"/>
      <c r="C4" s="20"/>
      <c r="D4" s="31" t="s">
        <v>26</v>
      </c>
      <c r="E4" s="20"/>
      <c r="F4" s="20"/>
      <c r="G4" s="33" t="s">
        <v>27</v>
      </c>
      <c r="H4" s="20"/>
      <c r="I4" s="20"/>
      <c r="J4" s="27" t="s">
        <v>28</v>
      </c>
      <c r="K4" s="20"/>
      <c r="L4" s="20"/>
    </row>
    <row r="5" spans="1:14" ht="30" customHeight="1" x14ac:dyDescent="0.35">
      <c r="A5" s="30" t="str">
        <f>TEXT('Planning équipe terrain'!$E$5,"mmmm aaaa")</f>
        <v>janvier 2026</v>
      </c>
      <c r="B5" s="20"/>
      <c r="C5" s="20"/>
      <c r="D5" s="30">
        <f>SUM('Planning équipe terrain'!$AH$8:$AH$22)</f>
        <v>0</v>
      </c>
      <c r="E5" s="20"/>
      <c r="F5" s="20"/>
      <c r="G5" s="30">
        <f>SUM('Planning équipe terrain'!$AG$8:$AG$22)</f>
        <v>0</v>
      </c>
      <c r="H5" s="20"/>
      <c r="I5" s="20"/>
      <c r="J5" s="32">
        <f>IFERROR(AVERAGEIF('Planning équipe terrain'!$AI$8:$AI$22,"&gt;0"),0)</f>
        <v>0</v>
      </c>
      <c r="K5" s="20"/>
      <c r="L5" s="20"/>
    </row>
    <row r="6" spans="1:14" ht="30" customHeight="1" x14ac:dyDescent="0.3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4" ht="24" customHeight="1" x14ac:dyDescent="0.35"/>
    <row r="8" spans="1:14" ht="24" customHeight="1" x14ac:dyDescent="0.35"/>
    <row r="9" spans="1:14" ht="30" customHeight="1" x14ac:dyDescent="0.35">
      <c r="A9" s="10" t="s">
        <v>29</v>
      </c>
      <c r="D9" s="10" t="s">
        <v>30</v>
      </c>
      <c r="H9" s="10" t="s">
        <v>31</v>
      </c>
    </row>
    <row r="10" spans="1:14" ht="24" customHeight="1" x14ac:dyDescent="0.35">
      <c r="A10" s="11" t="s">
        <v>32</v>
      </c>
      <c r="B10" s="12" t="s">
        <v>33</v>
      </c>
      <c r="D10" s="11" t="s">
        <v>4</v>
      </c>
      <c r="E10" s="12" t="s">
        <v>27</v>
      </c>
      <c r="F10" s="13" t="s">
        <v>34</v>
      </c>
      <c r="H10" s="29" t="s">
        <v>35</v>
      </c>
      <c r="I10" s="20"/>
      <c r="J10" s="14" t="str">
        <f>IF(MAX($B$11:$B$41)=0,"",INDEX($A$11:$A$41,MATCH(MAX($B$11:$B$41),$B$11:$B$41,0)))</f>
        <v/>
      </c>
    </row>
    <row r="11" spans="1:14" ht="24" customHeight="1" x14ac:dyDescent="0.35">
      <c r="A11" s="15">
        <f>'Planning équipe terrain'!B$7</f>
        <v>46023</v>
      </c>
      <c r="B11" s="16">
        <f>IF(LEN(A11)=0,"",COUNTIF('Planning équipe terrain'!B$8:B$22,"&lt;&gt;"))</f>
        <v>0</v>
      </c>
      <c r="D11" t="str">
        <f>'Planning équipe terrain'!A8</f>
        <v>Collaborateur 1</v>
      </c>
      <c r="E11">
        <f>'Planning équipe terrain'!AG8</f>
        <v>0</v>
      </c>
      <c r="F11" s="17">
        <f>'Planning équipe terrain'!AI8</f>
        <v>0</v>
      </c>
    </row>
    <row r="12" spans="1:14" ht="24" customHeight="1" x14ac:dyDescent="0.35">
      <c r="A12" s="15">
        <f>'Planning équipe terrain'!C$7</f>
        <v>46024</v>
      </c>
      <c r="B12" s="16">
        <f>IF(LEN(A12)=0,"",COUNTIF('Planning équipe terrain'!C$8:C$22,"&lt;&gt;"))</f>
        <v>0</v>
      </c>
      <c r="D12" t="str">
        <f>'Planning équipe terrain'!A9</f>
        <v>Collaborateur 2</v>
      </c>
      <c r="E12">
        <f>'Planning équipe terrain'!AG9</f>
        <v>0</v>
      </c>
      <c r="F12" s="17">
        <f>'Planning équipe terrain'!AI9</f>
        <v>0</v>
      </c>
      <c r="H12" s="29" t="s">
        <v>36</v>
      </c>
      <c r="I12" s="20"/>
      <c r="J12" s="18">
        <f>MAX($B$11:$B$41)</f>
        <v>0</v>
      </c>
    </row>
    <row r="13" spans="1:14" ht="24" customHeight="1" x14ac:dyDescent="0.35">
      <c r="A13" s="15">
        <f>'Planning équipe terrain'!D$7</f>
        <v>46025</v>
      </c>
      <c r="B13" s="16">
        <f>IF(LEN(A13)=0,"",COUNTIF('Planning équipe terrain'!D$8:D$22,"&lt;&gt;"))</f>
        <v>0</v>
      </c>
      <c r="D13" t="str">
        <f>'Planning équipe terrain'!A10</f>
        <v>Collaborateur 3</v>
      </c>
      <c r="E13">
        <f>'Planning équipe terrain'!AG10</f>
        <v>0</v>
      </c>
      <c r="F13" s="17">
        <f>'Planning équipe terrain'!AI10</f>
        <v>0</v>
      </c>
    </row>
    <row r="14" spans="1:14" ht="24" customHeight="1" x14ac:dyDescent="0.35">
      <c r="A14" s="15">
        <f>'Planning équipe terrain'!E$7</f>
        <v>46026</v>
      </c>
      <c r="B14" s="16">
        <f>IF(LEN(A14)=0,"",COUNTIF('Planning équipe terrain'!E$8:E$22,"&lt;&gt;"))</f>
        <v>0</v>
      </c>
      <c r="D14" t="str">
        <f>'Planning équipe terrain'!A11</f>
        <v>Collaborateur 4</v>
      </c>
      <c r="E14">
        <f>'Planning équipe terrain'!AG11</f>
        <v>0</v>
      </c>
      <c r="F14" s="17">
        <f>'Planning équipe terrain'!AI11</f>
        <v>0</v>
      </c>
      <c r="H14" s="29" t="s">
        <v>37</v>
      </c>
      <c r="I14" s="20"/>
      <c r="J14" s="18" t="str">
        <f>IF(MAX($E$11:$E$25)=0,"",INDEX($D$11:$D$25,MATCH(MAX($E$11:$E$25),$E$11:$E$25,0)))</f>
        <v/>
      </c>
    </row>
    <row r="15" spans="1:14" ht="24" customHeight="1" x14ac:dyDescent="0.35">
      <c r="A15" s="15">
        <f>'Planning équipe terrain'!F$7</f>
        <v>46027</v>
      </c>
      <c r="B15" s="16">
        <f>IF(LEN(A15)=0,"",COUNTIF('Planning équipe terrain'!F$8:F$22,"&lt;&gt;"))</f>
        <v>0</v>
      </c>
      <c r="D15" t="str">
        <f>'Planning équipe terrain'!A12</f>
        <v>Collaborateur 5</v>
      </c>
      <c r="E15">
        <f>'Planning équipe terrain'!AG12</f>
        <v>0</v>
      </c>
      <c r="F15" s="17">
        <f>'Planning équipe terrain'!AI12</f>
        <v>0</v>
      </c>
    </row>
    <row r="16" spans="1:14" ht="24" customHeight="1" x14ac:dyDescent="0.35">
      <c r="A16" s="15">
        <f>'Planning équipe terrain'!G$7</f>
        <v>46028</v>
      </c>
      <c r="B16" s="16">
        <f>IF(LEN(A16)=0,"",COUNTIF('Planning équipe terrain'!G$8:G$22,"&lt;&gt;"))</f>
        <v>0</v>
      </c>
      <c r="D16" t="str">
        <f>'Planning équipe terrain'!A13</f>
        <v>Collaborateur 6</v>
      </c>
      <c r="E16">
        <f>'Planning équipe terrain'!AG13</f>
        <v>0</v>
      </c>
      <c r="F16" s="17">
        <f>'Planning équipe terrain'!AI13</f>
        <v>0</v>
      </c>
      <c r="H16" s="29" t="s">
        <v>38</v>
      </c>
      <c r="I16" s="20"/>
      <c r="J16" s="18">
        <f>MAX($E$11:$E$25)</f>
        <v>0</v>
      </c>
    </row>
    <row r="17" spans="1:6" ht="24" customHeight="1" x14ac:dyDescent="0.35">
      <c r="A17" s="15">
        <f>'Planning équipe terrain'!H$7</f>
        <v>46029</v>
      </c>
      <c r="B17" s="16">
        <f>IF(LEN(A17)=0,"",COUNTIF('Planning équipe terrain'!H$8:H$22,"&lt;&gt;"))</f>
        <v>0</v>
      </c>
      <c r="D17" t="str">
        <f>'Planning équipe terrain'!A14</f>
        <v>Collaborateur 7</v>
      </c>
      <c r="E17">
        <f>'Planning équipe terrain'!AG14</f>
        <v>0</v>
      </c>
      <c r="F17" s="17">
        <f>'Planning équipe terrain'!AI14</f>
        <v>0</v>
      </c>
    </row>
    <row r="18" spans="1:6" ht="26" customHeight="1" x14ac:dyDescent="0.35">
      <c r="A18" s="15">
        <f>'Planning équipe terrain'!I$7</f>
        <v>46030</v>
      </c>
      <c r="B18" s="16">
        <f>IF(LEN(A18)=0,"",COUNTIF('Planning équipe terrain'!I$8:I$22,"&lt;&gt;"))</f>
        <v>0</v>
      </c>
      <c r="D18" t="str">
        <f>'Planning équipe terrain'!A15</f>
        <v>Collaborateur 8</v>
      </c>
      <c r="E18">
        <f>'Planning équipe terrain'!AG15</f>
        <v>0</v>
      </c>
      <c r="F18" s="17">
        <f>'Planning équipe terrain'!AI15</f>
        <v>0</v>
      </c>
    </row>
    <row r="19" spans="1:6" ht="24" customHeight="1" x14ac:dyDescent="0.35">
      <c r="A19" s="15">
        <f>'Planning équipe terrain'!J$7</f>
        <v>46031</v>
      </c>
      <c r="B19" s="16">
        <f>IF(LEN(A19)=0,"",COUNTIF('Planning équipe terrain'!J$8:J$22,"&lt;&gt;"))</f>
        <v>0</v>
      </c>
      <c r="D19" t="str">
        <f>'Planning équipe terrain'!A16</f>
        <v>Collaborateur 9</v>
      </c>
      <c r="E19">
        <f>'Planning équipe terrain'!AG16</f>
        <v>0</v>
      </c>
      <c r="F19" s="17">
        <f>'Planning équipe terrain'!AI16</f>
        <v>0</v>
      </c>
    </row>
    <row r="20" spans="1:6" ht="24" customHeight="1" x14ac:dyDescent="0.35">
      <c r="A20" s="15">
        <f>'Planning équipe terrain'!K$7</f>
        <v>46032</v>
      </c>
      <c r="B20" s="16">
        <f>IF(LEN(A20)=0,"",COUNTIF('Planning équipe terrain'!K$8:K$22,"&lt;&gt;"))</f>
        <v>0</v>
      </c>
      <c r="D20" t="str">
        <f>'Planning équipe terrain'!A17</f>
        <v>Collaborateur 10</v>
      </c>
      <c r="E20">
        <f>'Planning équipe terrain'!AG17</f>
        <v>0</v>
      </c>
      <c r="F20" s="17">
        <f>'Planning équipe terrain'!AI17</f>
        <v>0</v>
      </c>
    </row>
    <row r="21" spans="1:6" ht="24" customHeight="1" x14ac:dyDescent="0.35">
      <c r="A21" s="15">
        <f>'Planning équipe terrain'!L$7</f>
        <v>46033</v>
      </c>
      <c r="B21" s="16">
        <f>IF(LEN(A21)=0,"",COUNTIF('Planning équipe terrain'!L$8:L$22,"&lt;&gt;"))</f>
        <v>0</v>
      </c>
      <c r="D21" t="str">
        <f>'Planning équipe terrain'!A18</f>
        <v>Collaborateur 11</v>
      </c>
      <c r="E21">
        <f>'Planning équipe terrain'!AG18</f>
        <v>0</v>
      </c>
      <c r="F21" s="17">
        <f>'Planning équipe terrain'!AI18</f>
        <v>0</v>
      </c>
    </row>
    <row r="22" spans="1:6" ht="24" customHeight="1" x14ac:dyDescent="0.35">
      <c r="A22" s="15">
        <f>'Planning équipe terrain'!M$7</f>
        <v>46034</v>
      </c>
      <c r="B22" s="16">
        <f>IF(LEN(A22)=0,"",COUNTIF('Planning équipe terrain'!M$8:M$22,"&lt;&gt;"))</f>
        <v>0</v>
      </c>
      <c r="D22" t="str">
        <f>'Planning équipe terrain'!A19</f>
        <v>Collaborateur 12</v>
      </c>
      <c r="E22">
        <f>'Planning équipe terrain'!AG19</f>
        <v>0</v>
      </c>
      <c r="F22" s="17">
        <f>'Planning équipe terrain'!AI19</f>
        <v>0</v>
      </c>
    </row>
    <row r="23" spans="1:6" ht="24" customHeight="1" x14ac:dyDescent="0.35">
      <c r="A23" s="15">
        <f>'Planning équipe terrain'!N$7</f>
        <v>46035</v>
      </c>
      <c r="B23" s="16">
        <f>IF(LEN(A23)=0,"",COUNTIF('Planning équipe terrain'!N$8:N$22,"&lt;&gt;"))</f>
        <v>0</v>
      </c>
      <c r="D23" t="str">
        <f>'Planning équipe terrain'!A20</f>
        <v>Collaborateur 13</v>
      </c>
      <c r="E23">
        <f>'Planning équipe terrain'!AG20</f>
        <v>0</v>
      </c>
      <c r="F23" s="17">
        <f>'Planning équipe terrain'!AI20</f>
        <v>0</v>
      </c>
    </row>
    <row r="24" spans="1:6" ht="24" customHeight="1" x14ac:dyDescent="0.35">
      <c r="A24" s="15">
        <f>'Planning équipe terrain'!O$7</f>
        <v>46036</v>
      </c>
      <c r="B24" s="16">
        <f>IF(LEN(A24)=0,"",COUNTIF('Planning équipe terrain'!O$8:O$22,"&lt;&gt;"))</f>
        <v>0</v>
      </c>
      <c r="D24" t="str">
        <f>'Planning équipe terrain'!A21</f>
        <v>Collaborateur 14</v>
      </c>
      <c r="E24">
        <f>'Planning équipe terrain'!AG21</f>
        <v>0</v>
      </c>
      <c r="F24" s="17">
        <f>'Planning équipe terrain'!AI21</f>
        <v>0</v>
      </c>
    </row>
    <row r="25" spans="1:6" ht="24" customHeight="1" x14ac:dyDescent="0.35">
      <c r="A25" s="15">
        <f>'Planning équipe terrain'!P$7</f>
        <v>46037</v>
      </c>
      <c r="B25" s="16">
        <f>IF(LEN(A25)=0,"",COUNTIF('Planning équipe terrain'!P$8:P$22,"&lt;&gt;"))</f>
        <v>0</v>
      </c>
      <c r="D25" t="str">
        <f>'Planning équipe terrain'!A22</f>
        <v>Collaborateur 15</v>
      </c>
      <c r="E25">
        <f>'Planning équipe terrain'!AG22</f>
        <v>0</v>
      </c>
      <c r="F25" s="17">
        <f>'Planning équipe terrain'!AI22</f>
        <v>0</v>
      </c>
    </row>
    <row r="26" spans="1:6" ht="24" customHeight="1" x14ac:dyDescent="0.35">
      <c r="A26" s="15">
        <f>'Planning équipe terrain'!Q$7</f>
        <v>46038</v>
      </c>
      <c r="B26" s="16">
        <f>IF(LEN(A26)=0,"",COUNTIF('Planning équipe terrain'!Q$8:Q$22,"&lt;&gt;"))</f>
        <v>0</v>
      </c>
    </row>
    <row r="27" spans="1:6" ht="24" customHeight="1" x14ac:dyDescent="0.35">
      <c r="A27" s="15">
        <f>'Planning équipe terrain'!R$7</f>
        <v>46039</v>
      </c>
      <c r="B27" s="16">
        <f>IF(LEN(A27)=0,"",COUNTIF('Planning équipe terrain'!R$8:R$22,"&lt;&gt;"))</f>
        <v>0</v>
      </c>
    </row>
    <row r="28" spans="1:6" ht="24" customHeight="1" x14ac:dyDescent="0.35">
      <c r="A28" s="15">
        <f>'Planning équipe terrain'!S$7</f>
        <v>46040</v>
      </c>
      <c r="B28" s="16">
        <f>IF(LEN(A28)=0,"",COUNTIF('Planning équipe terrain'!S$8:S$22,"&lt;&gt;"))</f>
        <v>0</v>
      </c>
    </row>
    <row r="29" spans="1:6" ht="24" customHeight="1" x14ac:dyDescent="0.35">
      <c r="A29" s="15">
        <f>'Planning équipe terrain'!T$7</f>
        <v>46041</v>
      </c>
      <c r="B29" s="16">
        <f>IF(LEN(A29)=0,"",COUNTIF('Planning équipe terrain'!T$8:T$22,"&lt;&gt;"))</f>
        <v>0</v>
      </c>
    </row>
    <row r="30" spans="1:6" ht="24" customHeight="1" x14ac:dyDescent="0.35">
      <c r="A30" s="15">
        <f>'Planning équipe terrain'!U$7</f>
        <v>46042</v>
      </c>
      <c r="B30" s="16">
        <f>IF(LEN(A30)=0,"",COUNTIF('Planning équipe terrain'!U$8:U$22,"&lt;&gt;"))</f>
        <v>0</v>
      </c>
    </row>
    <row r="31" spans="1:6" ht="24" customHeight="1" x14ac:dyDescent="0.35">
      <c r="A31" s="15">
        <f>'Planning équipe terrain'!V$7</f>
        <v>46043</v>
      </c>
      <c r="B31" s="16">
        <f>IF(LEN(A31)=0,"",COUNTIF('Planning équipe terrain'!V$8:V$22,"&lt;&gt;"))</f>
        <v>0</v>
      </c>
    </row>
    <row r="32" spans="1:6" ht="24" customHeight="1" x14ac:dyDescent="0.35">
      <c r="A32" s="15">
        <f>'Planning équipe terrain'!W$7</f>
        <v>46044</v>
      </c>
      <c r="B32" s="16">
        <f>IF(LEN(A32)=0,"",COUNTIF('Planning équipe terrain'!W$8:W$22,"&lt;&gt;"))</f>
        <v>0</v>
      </c>
    </row>
    <row r="33" spans="1:32" ht="24" customHeight="1" x14ac:dyDescent="0.35">
      <c r="A33" s="15">
        <f>'Planning équipe terrain'!X$7</f>
        <v>46045</v>
      </c>
      <c r="B33" s="16">
        <f>IF(LEN(A33)=0,"",COUNTIF('Planning équipe terrain'!X$8:X$22,"&lt;&gt;"))</f>
        <v>0</v>
      </c>
    </row>
    <row r="34" spans="1:32" ht="24" customHeight="1" x14ac:dyDescent="0.35">
      <c r="A34" s="15">
        <f>'Planning équipe terrain'!Y$7</f>
        <v>46046</v>
      </c>
      <c r="B34" s="16">
        <f>IF(LEN(A34)=0,"",COUNTIF('Planning équipe terrain'!Y$8:Y$22,"&lt;&gt;"))</f>
        <v>0</v>
      </c>
    </row>
    <row r="35" spans="1:32" ht="24" customHeight="1" x14ac:dyDescent="0.35">
      <c r="A35" s="15">
        <f>'Planning équipe terrain'!Z$7</f>
        <v>46047</v>
      </c>
      <c r="B35" s="16">
        <f>IF(LEN(A35)=0,"",COUNTIF('Planning équipe terrain'!Z$8:Z$22,"&lt;&gt;"))</f>
        <v>0</v>
      </c>
    </row>
    <row r="36" spans="1:32" ht="24" customHeight="1" x14ac:dyDescent="0.35">
      <c r="A36" s="15">
        <f>'Planning équipe terrain'!AA$7</f>
        <v>46048</v>
      </c>
      <c r="B36" s="16">
        <f>IF(LEN(A36)=0,"",COUNTIF('Planning équipe terrain'!AA$8:AA$22,"&lt;&gt;"))</f>
        <v>0</v>
      </c>
    </row>
    <row r="37" spans="1:32" ht="24" customHeight="1" x14ac:dyDescent="0.35">
      <c r="A37" s="15">
        <f>'Planning équipe terrain'!AB$7</f>
        <v>46049</v>
      </c>
      <c r="B37" s="16">
        <f>IF(LEN(A37)=0,"",COUNTIF('Planning équipe terrain'!AB$8:AB$22,"&lt;&gt;"))</f>
        <v>0</v>
      </c>
    </row>
    <row r="38" spans="1:32" ht="24" customHeight="1" x14ac:dyDescent="0.35">
      <c r="A38" s="15">
        <f>'Planning équipe terrain'!AC$7</f>
        <v>46050</v>
      </c>
      <c r="B38" s="16">
        <f>IF(LEN(A38)=0,"",COUNTIF('Planning équipe terrain'!AC$8:AC$22,"&lt;&gt;"))</f>
        <v>0</v>
      </c>
    </row>
    <row r="39" spans="1:32" ht="24" customHeight="1" x14ac:dyDescent="0.35">
      <c r="A39" s="15">
        <f>'Planning équipe terrain'!AD$7</f>
        <v>46051</v>
      </c>
      <c r="B39" s="16">
        <f>IF(LEN(A39)=0,"",COUNTIF('Planning équipe terrain'!AD$8:AD$22,"&lt;&gt;"))</f>
        <v>0</v>
      </c>
    </row>
    <row r="40" spans="1:32" ht="24" customHeight="1" x14ac:dyDescent="0.35">
      <c r="A40" s="15">
        <f>'Planning équipe terrain'!AE$7</f>
        <v>46052</v>
      </c>
      <c r="B40" s="16">
        <f>IF(LEN(A40)=0,"",COUNTIF('Planning équipe terrain'!AE$8:AE$22,"&lt;&gt;"))</f>
        <v>0</v>
      </c>
    </row>
    <row r="41" spans="1:32" ht="24" customHeight="1" x14ac:dyDescent="0.35">
      <c r="A41" s="15">
        <f>'Planning équipe terrain'!AF$7</f>
        <v>46053</v>
      </c>
      <c r="B41" s="16">
        <f>IF(LEN(A41)=0,"",COUNTIF('Planning équipe terrain'!AF$8:AF$22,"&lt;&gt;"))</f>
        <v>0</v>
      </c>
    </row>
    <row r="42" spans="1:32" ht="28" customHeight="1" x14ac:dyDescent="0.35">
      <c r="A42" s="26" t="s">
        <v>39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32" ht="24" customHeight="1" x14ac:dyDescent="0.35"/>
    <row r="44" spans="1:32" ht="26" customHeight="1" x14ac:dyDescent="0.35"/>
    <row r="45" spans="1:32" ht="24" customHeight="1" x14ac:dyDescent="0.35">
      <c r="A45" s="19" t="s">
        <v>21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2" ht="24" customHeight="1" x14ac:dyDescent="0.35">
      <c r="A46" s="28" t="s">
        <v>40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ht="24" customHeight="1" x14ac:dyDescent="0.3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  <row r="57" ht="24" customHeight="1" x14ac:dyDescent="0.35"/>
    <row r="58" ht="24" customHeight="1" x14ac:dyDescent="0.35"/>
    <row r="59" ht="24" customHeight="1" x14ac:dyDescent="0.35"/>
    <row r="60" ht="24" customHeight="1" x14ac:dyDescent="0.35"/>
    <row r="61" ht="24" customHeight="1" x14ac:dyDescent="0.35"/>
    <row r="62" ht="24" customHeight="1" x14ac:dyDescent="0.35"/>
    <row r="63" ht="24" customHeight="1" x14ac:dyDescent="0.35"/>
    <row r="64" ht="24" customHeight="1" x14ac:dyDescent="0.35"/>
    <row r="65" ht="24" customHeight="1" x14ac:dyDescent="0.35"/>
    <row r="66" ht="24" customHeight="1" x14ac:dyDescent="0.35"/>
    <row r="67" ht="24" customHeight="1" x14ac:dyDescent="0.35"/>
    <row r="68" ht="24" customHeight="1" x14ac:dyDescent="0.35"/>
    <row r="69" ht="24" customHeight="1" x14ac:dyDescent="0.35"/>
    <row r="70" ht="24" customHeight="1" x14ac:dyDescent="0.35"/>
    <row r="71" ht="24" customHeight="1" x14ac:dyDescent="0.35"/>
    <row r="72" ht="24" customHeight="1" x14ac:dyDescent="0.35"/>
    <row r="73" ht="24" customHeight="1" x14ac:dyDescent="0.35"/>
    <row r="74" ht="24" customHeight="1" x14ac:dyDescent="0.35"/>
    <row r="75" ht="24" customHeight="1" x14ac:dyDescent="0.35"/>
    <row r="76" ht="24" customHeight="1" x14ac:dyDescent="0.35"/>
    <row r="77" ht="24" customHeight="1" x14ac:dyDescent="0.35"/>
    <row r="78" ht="24" customHeight="1" x14ac:dyDescent="0.35"/>
    <row r="79" ht="24" customHeight="1" x14ac:dyDescent="0.35"/>
  </sheetData>
  <mergeCells count="16">
    <mergeCell ref="A42:N42"/>
    <mergeCell ref="A4:C4"/>
    <mergeCell ref="A45:AF45"/>
    <mergeCell ref="A46:AF47"/>
    <mergeCell ref="A1:N2"/>
    <mergeCell ref="H12:I12"/>
    <mergeCell ref="H16:I16"/>
    <mergeCell ref="D5:F6"/>
    <mergeCell ref="A5:C6"/>
    <mergeCell ref="G5:I6"/>
    <mergeCell ref="D4:F4"/>
    <mergeCell ref="H10:I10"/>
    <mergeCell ref="J5:L6"/>
    <mergeCell ref="G4:I4"/>
    <mergeCell ref="J4:L4"/>
    <mergeCell ref="H14:I1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Planning équipe terrain</vt:lpstr>
      <vt:lpstr>KPI ou statistiques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Margot GARCIA</cp:lastModifiedBy>
  <dcterms:created xsi:type="dcterms:W3CDTF">2026-04-09T15:29:40Z</dcterms:created>
  <dcterms:modified xsi:type="dcterms:W3CDTF">2026-06-24T09:18:50Z</dcterms:modified>
</cp:coreProperties>
</file>